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Nerd Enterprises, Inc\Courses (Content)\Process and Workflow Design\Mastering Excel and Google Sheets\Lesson 2 - Formatting Your Data\"/>
    </mc:Choice>
  </mc:AlternateContent>
  <xr:revisionPtr revIDLastSave="0" documentId="13_ncr:1_{9E39BD20-A6F7-431B-936E-2FD6CD3DD3C7}" xr6:coauthVersionLast="47" xr6:coauthVersionMax="47" xr10:uidLastSave="{00000000-0000-0000-0000-000000000000}"/>
  <bookViews>
    <workbookView xWindow="21930" yWindow="-20040" windowWidth="17640" windowHeight="10305" xr2:uid="{00000000-000D-0000-FFFF-FFFF00000000}"/>
  </bookViews>
  <sheets>
    <sheet name="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G48" i="1"/>
  <c r="F48" i="1"/>
  <c r="E48" i="1"/>
  <c r="D48" i="1"/>
  <c r="C48" i="1"/>
  <c r="B48" i="1"/>
  <c r="C47" i="1"/>
  <c r="D47" i="1" s="1"/>
  <c r="E47" i="1" s="1"/>
  <c r="F46" i="1"/>
  <c r="E46" i="1"/>
  <c r="B46" i="1"/>
  <c r="B49" i="1" s="1"/>
  <c r="B43" i="1"/>
  <c r="F42" i="1"/>
  <c r="F43" i="1" s="1"/>
  <c r="C42" i="1"/>
  <c r="D42" i="1" s="1"/>
  <c r="B39" i="1"/>
  <c r="F38" i="1"/>
  <c r="G38" i="1" s="1"/>
  <c r="C38" i="1"/>
  <c r="D38" i="1" s="1"/>
  <c r="E38" i="1" s="1"/>
  <c r="F37" i="1"/>
  <c r="G37" i="1" s="1"/>
  <c r="E37" i="1"/>
  <c r="D37" i="1"/>
  <c r="C37" i="1"/>
  <c r="B37" i="1"/>
  <c r="D36" i="1"/>
  <c r="D39" i="1" s="1"/>
  <c r="C36" i="1"/>
  <c r="C39" i="1" s="1"/>
  <c r="C34" i="1"/>
  <c r="B34" i="1"/>
  <c r="G33" i="1"/>
  <c r="G34" i="1" s="1"/>
  <c r="F33" i="1"/>
  <c r="F34" i="1" s="1"/>
  <c r="E33" i="1"/>
  <c r="E34" i="1" s="1"/>
  <c r="D33" i="1"/>
  <c r="D34" i="1" s="1"/>
  <c r="C33" i="1"/>
  <c r="F30" i="1"/>
  <c r="G30" i="1" s="1"/>
  <c r="G31" i="1" s="1"/>
  <c r="E30" i="1"/>
  <c r="E31" i="1" s="1"/>
  <c r="D30" i="1"/>
  <c r="D31" i="1" s="1"/>
  <c r="C30" i="1"/>
  <c r="C31" i="1" s="1"/>
  <c r="B30" i="1"/>
  <c r="B31" i="1" s="1"/>
  <c r="B23" i="1"/>
  <c r="B24" i="1" s="1"/>
  <c r="E22" i="1"/>
  <c r="F22" i="1" s="1"/>
  <c r="G22" i="1" s="1"/>
  <c r="C22" i="1"/>
  <c r="C21" i="1"/>
  <c r="D21" i="1" s="1"/>
  <c r="E21" i="1" s="1"/>
  <c r="B18" i="1"/>
  <c r="F17" i="1"/>
  <c r="G17" i="1" s="1"/>
  <c r="E17" i="1"/>
  <c r="C17" i="1"/>
  <c r="D17" i="1" s="1"/>
  <c r="F16" i="1"/>
  <c r="F18" i="1" s="1"/>
  <c r="C16" i="1"/>
  <c r="D16" i="1" s="1"/>
  <c r="F13" i="1"/>
  <c r="F14" i="1" s="1"/>
  <c r="E13" i="1"/>
  <c r="E14" i="1" s="1"/>
  <c r="D13" i="1"/>
  <c r="D14" i="1" s="1"/>
  <c r="C13" i="1"/>
  <c r="C14" i="1" s="1"/>
  <c r="B13" i="1"/>
  <c r="B14" i="1" s="1"/>
  <c r="F10" i="1"/>
  <c r="G10" i="1" s="1"/>
  <c r="C10" i="1"/>
  <c r="D10" i="1" s="1"/>
  <c r="F9" i="1"/>
  <c r="G9" i="1" s="1"/>
  <c r="G11" i="1" s="1"/>
  <c r="E9" i="1"/>
  <c r="D9" i="1"/>
  <c r="C9" i="1"/>
  <c r="C11" i="1" s="1"/>
  <c r="B9" i="1"/>
  <c r="B11" i="1" s="1"/>
  <c r="C23" i="1" l="1"/>
  <c r="C24" i="1" s="1"/>
  <c r="C43" i="1"/>
  <c r="B40" i="1"/>
  <c r="B44" i="1" s="1"/>
  <c r="B50" i="1" s="1"/>
  <c r="C46" i="1"/>
  <c r="D46" i="1" s="1"/>
  <c r="B19" i="1"/>
  <c r="B25" i="1" s="1"/>
  <c r="D11" i="1"/>
  <c r="F31" i="1"/>
  <c r="C18" i="1"/>
  <c r="C19" i="1" s="1"/>
  <c r="C40" i="1"/>
  <c r="C44" i="1" s="1"/>
  <c r="F11" i="1"/>
  <c r="F19" i="1" s="1"/>
  <c r="E49" i="1"/>
  <c r="F47" i="1"/>
  <c r="G47" i="1" s="1"/>
  <c r="E42" i="1"/>
  <c r="E43" i="1" s="1"/>
  <c r="D43" i="1"/>
  <c r="D49" i="1"/>
  <c r="D18" i="1"/>
  <c r="E16" i="1"/>
  <c r="E18" i="1" s="1"/>
  <c r="D40" i="1"/>
  <c r="F21" i="1"/>
  <c r="E23" i="1"/>
  <c r="E24" i="1" s="1"/>
  <c r="G16" i="1"/>
  <c r="G18" i="1" s="1"/>
  <c r="C49" i="1"/>
  <c r="G13" i="1"/>
  <c r="G14" i="1" s="1"/>
  <c r="G19" i="1" s="1"/>
  <c r="G42" i="1"/>
  <c r="G43" i="1" s="1"/>
  <c r="E36" i="1"/>
  <c r="G46" i="1"/>
  <c r="D22" i="1"/>
  <c r="D23" i="1" s="1"/>
  <c r="D24" i="1" s="1"/>
  <c r="E10" i="1"/>
  <c r="E11" i="1" s="1"/>
  <c r="G49" i="1" l="1"/>
  <c r="C25" i="1"/>
  <c r="C50" i="1"/>
  <c r="D19" i="1"/>
  <c r="D25" i="1" s="1"/>
  <c r="E19" i="1"/>
  <c r="E25" i="1" s="1"/>
  <c r="D44" i="1"/>
  <c r="D50" i="1" s="1"/>
  <c r="G21" i="1"/>
  <c r="G23" i="1" s="1"/>
  <c r="G24" i="1" s="1"/>
  <c r="F23" i="1"/>
  <c r="F24" i="1" s="1"/>
  <c r="E39" i="1"/>
  <c r="E40" i="1" s="1"/>
  <c r="E44" i="1" s="1"/>
  <c r="E50" i="1" s="1"/>
  <c r="F36" i="1"/>
  <c r="G25" i="1"/>
  <c r="F49" i="1"/>
  <c r="F25" i="1"/>
  <c r="F39" i="1" l="1"/>
  <c r="F40" i="1" s="1"/>
  <c r="F44" i="1" s="1"/>
  <c r="F50" i="1" s="1"/>
  <c r="G36" i="1"/>
  <c r="G39" i="1" s="1"/>
  <c r="G40" i="1" s="1"/>
  <c r="G44" i="1" s="1"/>
  <c r="G50" i="1" s="1"/>
</calcChain>
</file>

<file path=xl/sharedStrings.xml><?xml version="1.0" encoding="utf-8"?>
<sst xmlns="http://schemas.openxmlformats.org/spreadsheetml/2006/main" count="49" uniqueCount="49">
  <si>
    <t>ASSETS</t>
  </si>
  <si>
    <t xml:space="preserve">   Current Assets</t>
  </si>
  <si>
    <t xml:space="preserve">      Bank Accounts</t>
  </si>
  <si>
    <t xml:space="preserve">         Checking</t>
  </si>
  <si>
    <t xml:space="preserve">         Savings</t>
  </si>
  <si>
    <t xml:space="preserve">      Total Bank Accounts</t>
  </si>
  <si>
    <t xml:space="preserve">      Accounts Receivable</t>
  </si>
  <si>
    <t xml:space="preserve">         Accounts Receivable (A/R)</t>
  </si>
  <si>
    <t xml:space="preserve">      Total Accounts Receivable</t>
  </si>
  <si>
    <t xml:space="preserve">      Other Current Assets</t>
  </si>
  <si>
    <t xml:space="preserve">         Inventory Asset</t>
  </si>
  <si>
    <t xml:space="preserve">        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</si>
  <si>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</si>
  <si>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</si>
  <si>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</si>
  <si>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Truck</t>
  </si>
  <si>
    <t xml:space="preserve">         Original Cost</t>
  </si>
  <si>
    <t xml:space="preserve">      Total Truck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</si>
  <si>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</si>
  <si>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</si>
  <si>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</si>
  <si>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</si>
  <si>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</si>
  <si>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</si>
  <si>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Accounts Payable (A/P)</t>
  </si>
  <si>
    <t xml:space="preserve">         Total Accounts Payable</t>
  </si>
  <si>
    <t xml:space="preserve">         Credit Cards</t>
  </si>
  <si>
    <t xml:space="preserve">            Mastercard</t>
  </si>
  <si>
    <t xml:space="preserve">         Total Credit Cards</t>
  </si>
  <si>
    <t xml:space="preserve">         Other Current Liabilities</t>
  </si>
  <si>
    <t xml:space="preserve">            Arizona Dept. of Revenue Payable</t>
  </si>
  <si>
    <t xml:space="preserve">            Board of Equalization Payable</t>
  </si>
  <si>
    <t xml:space="preserve">            Loan Payable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</si>
  <si>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</si>
  <si>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</si>
  <si>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</si>
  <si>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Notes Payable</t>
  </si>
  <si>
    <t xml:space="preserve">      Total Long-Term Liabilities</t>
  </si>
  <si>
    <t xml:space="preserve">   Total Liabilities</t>
  </si>
  <si>
    <t xml:space="preserve">   Equity</t>
  </si>
  <si>
    <t xml:space="preserve">      Opening Balance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</si>
  <si>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</si>
  <si>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</si>
  <si>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</si>
  <si>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</si>
  <si>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Thursday, Jun 09, 2022 08:37:38 AM GMT-7 - Accrual Basis</t>
  </si>
  <si>
    <t>Craig's Design and Landscaping Services</t>
  </si>
  <si>
    <t>Balance Sheet</t>
  </si>
  <si>
    <t>As of June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</si>
</sst>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7" formatCode="mmm\ yyyy"/>
  </numFmts>
  <fonts count="8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sz val="11"/>
      <color theme="0"/>
      <name val="Calibri"/>
      <family val="2"/>
      <scheme val="minor"/>
    </font>
    <font>
      <b/>
      <sz val="14"/>
      <color theme="0"/>
      <name val="Arial"/>
    </font>
    <font>
      <b/>
      <sz val="10"/>
      <color theme="0"/>
      <name val="Arial"/>
    </font>
    <font>
      <b/>
      <sz val="9"/>
      <color theme="0"/>
      <name val="Arial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2C74"/>
        <bgColor indexed="64"/>
      </patternFill>
    </fill>
    <fill>
      <patternFill patternType="solid">
        <fgColor rgb="FF4D4D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164" fontId="2" fillId="0" borderId="0" xfId="0" applyNumberFormat="1" applyFont="1" applyAlignment="1"/>
    <xf numFmtId="0" fontId="3" fillId="2" borderId="0" xfId="0" applyFont="1" applyFill="1" applyAlignment="1"/>
    <xf numFmtId="0" fontId="0" fillId="3" borderId="0" xfId="0" applyFill="1" applyAlignment="1"/>
    <xf numFmtId="167" fontId="3" fillId="3" borderId="0" xfId="0" applyNumberFormat="1" applyFont="1" applyFill="1" applyAlignment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67" fontId="6" fillId="2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/>
    <xf numFmtId="0" fontId="0" fillId="0" borderId="4" xfId="0" applyBorder="1" applyAlignment="1"/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0" fillId="0" borderId="5" xfId="0" applyBorder="1" applyAlignment="1"/>
    <xf numFmtId="164" fontId="2" fillId="0" borderId="6" xfId="0" applyNumberFormat="1" applyFont="1" applyBorder="1" applyAlignment="1"/>
    <xf numFmtId="0" fontId="0" fillId="0" borderId="6" xfId="0" applyBorder="1" applyAlignment="1"/>
    <xf numFmtId="165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164" fontId="2" fillId="0" borderId="7" xfId="0" applyNumberFormat="1" applyFont="1" applyBorder="1" applyAlignment="1"/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2C74"/>
      <color rgb="FF4D4D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showGridLines="0" tabSelected="1" topLeftCell="A7" workbookViewId="0">
      <selection activeCell="A19" sqref="A19"/>
    </sheetView>
  </sheetViews>
  <sheetFormatPr defaultRowHeight="14.4" x14ac:dyDescent="0.3"/>
  <cols>
    <col min="1" max="1" width="38.6640625" style="2" customWidth="1"/>
    <col min="2" max="6" width="10.33203125" style="2" customWidth="1"/>
    <col min="7" max="7" width="9.6640625" style="2" bestFit="1" customWidth="1"/>
    <col min="8" max="16384" width="8.88671875" style="2"/>
  </cols>
  <sheetData>
    <row r="1" spans="1:13" ht="17.399999999999999" x14ac:dyDescent="0.3">
      <c r="A1" s="26" t="s">
        <v>46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</row>
    <row r="2" spans="1:13" ht="17.399999999999999" x14ac:dyDescent="0.3">
      <c r="A2" s="26" t="s">
        <v>47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 x14ac:dyDescent="0.3">
      <c r="A3" s="27" t="s">
        <v>48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x14ac:dyDescent="0.3">
      <c r="A4" s="28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</row>
    <row r="5" spans="1:13" x14ac:dyDescent="0.3">
      <c r="A5" s="5"/>
      <c r="B5" s="10">
        <v>44562</v>
      </c>
      <c r="C5" s="10">
        <f>EDATE(B5,1)</f>
        <v>44593</v>
      </c>
      <c r="D5" s="10">
        <f t="shared" ref="D5:M5" si="0">EDATE(C5,1)</f>
        <v>44621</v>
      </c>
      <c r="E5" s="10">
        <f t="shared" si="0"/>
        <v>44652</v>
      </c>
      <c r="F5" s="10">
        <f t="shared" si="0"/>
        <v>44682</v>
      </c>
      <c r="G5" s="7">
        <f t="shared" si="0"/>
        <v>44713</v>
      </c>
      <c r="H5" s="7">
        <f t="shared" si="0"/>
        <v>44743</v>
      </c>
      <c r="I5" s="7">
        <f t="shared" si="0"/>
        <v>44774</v>
      </c>
      <c r="J5" s="7">
        <f t="shared" si="0"/>
        <v>44805</v>
      </c>
      <c r="K5" s="7">
        <f t="shared" si="0"/>
        <v>44835</v>
      </c>
      <c r="L5" s="7">
        <f t="shared" si="0"/>
        <v>44866</v>
      </c>
      <c r="M5" s="7">
        <f t="shared" si="0"/>
        <v>44896</v>
      </c>
    </row>
    <row r="6" spans="1:13" x14ac:dyDescent="0.3">
      <c r="A6" s="8" t="s">
        <v>0</v>
      </c>
      <c r="B6" s="20"/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</row>
    <row r="7" spans="1:13" x14ac:dyDescent="0.3">
      <c r="A7" s="9" t="s">
        <v>1</v>
      </c>
      <c r="B7" s="20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</row>
    <row r="8" spans="1:13" x14ac:dyDescent="0.3">
      <c r="A8" s="9" t="s">
        <v>2</v>
      </c>
      <c r="B8" s="20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</row>
    <row r="9" spans="1:13" x14ac:dyDescent="0.3">
      <c r="A9" s="9" t="s">
        <v>3</v>
      </c>
      <c r="B9" s="21">
        <f>5000</f>
        <v>5000</v>
      </c>
      <c r="C9" s="13">
        <f>4875</f>
        <v>4875</v>
      </c>
      <c r="D9" s="13">
        <f>4493.55</f>
        <v>4493.55</v>
      </c>
      <c r="E9" s="13">
        <f>4321.4</f>
        <v>4321.3999999999996</v>
      </c>
      <c r="F9" s="13">
        <f>1201</f>
        <v>1201</v>
      </c>
      <c r="G9" s="13">
        <f>F9</f>
        <v>1201</v>
      </c>
      <c r="H9" s="12"/>
      <c r="I9" s="12"/>
      <c r="J9" s="12"/>
      <c r="K9" s="12"/>
      <c r="L9" s="12"/>
      <c r="M9" s="12"/>
    </row>
    <row r="10" spans="1:13" x14ac:dyDescent="0.3">
      <c r="A10" s="9" t="s">
        <v>4</v>
      </c>
      <c r="B10" s="22"/>
      <c r="C10" s="14">
        <f>B10</f>
        <v>0</v>
      </c>
      <c r="D10" s="14">
        <f>C10</f>
        <v>0</v>
      </c>
      <c r="E10" s="14">
        <f>D10</f>
        <v>0</v>
      </c>
      <c r="F10" s="14">
        <f>800</f>
        <v>800</v>
      </c>
      <c r="G10" s="14">
        <f>F10</f>
        <v>800</v>
      </c>
      <c r="H10" s="15"/>
      <c r="I10" s="15"/>
      <c r="J10" s="15"/>
      <c r="K10" s="15"/>
      <c r="L10" s="15"/>
      <c r="M10" s="15"/>
    </row>
    <row r="11" spans="1:13" x14ac:dyDescent="0.3">
      <c r="A11" s="24" t="s">
        <v>5</v>
      </c>
      <c r="B11" s="18">
        <f t="shared" ref="B11:G11" si="1">(B9)+(B10)</f>
        <v>5000</v>
      </c>
      <c r="C11" s="18">
        <f t="shared" si="1"/>
        <v>4875</v>
      </c>
      <c r="D11" s="18">
        <f t="shared" si="1"/>
        <v>4493.55</v>
      </c>
      <c r="E11" s="18">
        <f t="shared" si="1"/>
        <v>4321.3999999999996</v>
      </c>
      <c r="F11" s="18">
        <f t="shared" si="1"/>
        <v>2001</v>
      </c>
      <c r="G11" s="18">
        <f t="shared" si="1"/>
        <v>2001</v>
      </c>
      <c r="H11" s="19"/>
      <c r="I11" s="19"/>
      <c r="J11" s="19"/>
      <c r="K11" s="19"/>
      <c r="L11" s="19"/>
      <c r="M11" s="19"/>
    </row>
    <row r="12" spans="1:13" x14ac:dyDescent="0.3">
      <c r="A12" s="9" t="s">
        <v>6</v>
      </c>
      <c r="B12" s="23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9" t="s">
        <v>7</v>
      </c>
      <c r="B13" s="21">
        <f>401.75</f>
        <v>401.75</v>
      </c>
      <c r="C13" s="13">
        <f>387</f>
        <v>387</v>
      </c>
      <c r="D13" s="13">
        <f>1449.4</f>
        <v>1449.4</v>
      </c>
      <c r="E13" s="13">
        <f>2428.5</f>
        <v>2428.5</v>
      </c>
      <c r="F13" s="13">
        <f>5281.52</f>
        <v>5281.52</v>
      </c>
      <c r="G13" s="13">
        <f>F13</f>
        <v>5281.52</v>
      </c>
      <c r="H13" s="12"/>
      <c r="I13" s="12"/>
      <c r="J13" s="12"/>
      <c r="K13" s="12"/>
      <c r="L13" s="12"/>
      <c r="M13" s="12"/>
    </row>
    <row r="14" spans="1:13" x14ac:dyDescent="0.3">
      <c r="A14" s="24" t="s">
        <v>8</v>
      </c>
      <c r="B14" s="18">
        <f t="shared" ref="B14:G14" si="2">B13</f>
        <v>401.75</v>
      </c>
      <c r="C14" s="18">
        <f t="shared" si="2"/>
        <v>387</v>
      </c>
      <c r="D14" s="18">
        <f t="shared" si="2"/>
        <v>1449.4</v>
      </c>
      <c r="E14" s="18">
        <f t="shared" si="2"/>
        <v>2428.5</v>
      </c>
      <c r="F14" s="18">
        <f t="shared" si="2"/>
        <v>5281.52</v>
      </c>
      <c r="G14" s="18">
        <f t="shared" si="2"/>
        <v>5281.52</v>
      </c>
      <c r="H14" s="19"/>
      <c r="I14" s="19"/>
      <c r="J14" s="19"/>
      <c r="K14" s="19"/>
      <c r="L14" s="19"/>
      <c r="M14" s="19"/>
    </row>
    <row r="15" spans="1:13" x14ac:dyDescent="0.3">
      <c r="A15" s="9" t="s">
        <v>9</v>
      </c>
      <c r="B15" s="20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2"/>
    </row>
    <row r="16" spans="1:13" x14ac:dyDescent="0.3">
      <c r="A16" s="9" t="s">
        <v>10</v>
      </c>
      <c r="B16" s="20"/>
      <c r="C16" s="13">
        <f>B16</f>
        <v>0</v>
      </c>
      <c r="D16" s="13">
        <f>C16</f>
        <v>0</v>
      </c>
      <c r="E16" s="13">
        <f>D16</f>
        <v>0</v>
      </c>
      <c r="F16" s="13">
        <f>596.25</f>
        <v>596.25</v>
      </c>
      <c r="G16" s="13">
        <f>F16</f>
        <v>596.25</v>
      </c>
      <c r="H16" s="12"/>
      <c r="I16" s="12"/>
      <c r="J16" s="12"/>
      <c r="K16" s="12"/>
      <c r="L16" s="12"/>
      <c r="M16" s="12"/>
    </row>
    <row r="17" spans="1:13" x14ac:dyDescent="0.3">
      <c r="A17" s="9" t="s">
        <v>11</v>
      </c>
      <c r="B17" s="20"/>
      <c r="C17" s="13">
        <f>226.75</f>
        <v>226.75</v>
      </c>
      <c r="D17" s="13">
        <f>C17</f>
        <v>226.75</v>
      </c>
      <c r="E17" s="13">
        <f>687.15</f>
        <v>687.15</v>
      </c>
      <c r="F17" s="13">
        <f>2062.52</f>
        <v>2062.52</v>
      </c>
      <c r="G17" s="13">
        <f>F17</f>
        <v>2062.52</v>
      </c>
      <c r="H17" s="12"/>
      <c r="I17" s="12"/>
      <c r="J17" s="12"/>
      <c r="K17" s="12"/>
      <c r="L17" s="12"/>
      <c r="M17" s="12"/>
    </row>
    <row r="18" spans="1:13" x14ac:dyDescent="0.3">
      <c r="A18" s="24" t="s">
        <v>12</v>
      </c>
      <c r="B18" s="18">
        <f t="shared" ref="B18:G18" si="3">(B16)+(B17)</f>
        <v>0</v>
      </c>
      <c r="C18" s="18">
        <f t="shared" si="3"/>
        <v>226.75</v>
      </c>
      <c r="D18" s="18">
        <f t="shared" si="3"/>
        <v>226.75</v>
      </c>
      <c r="E18" s="18">
        <f t="shared" si="3"/>
        <v>687.15</v>
      </c>
      <c r="F18" s="18">
        <f t="shared" si="3"/>
        <v>2658.77</v>
      </c>
      <c r="G18" s="18">
        <f t="shared" si="3"/>
        <v>2658.77</v>
      </c>
      <c r="H18" s="19"/>
      <c r="I18" s="19"/>
      <c r="J18" s="19"/>
      <c r="K18" s="19"/>
      <c r="L18" s="19"/>
      <c r="M18" s="19"/>
    </row>
    <row r="19" spans="1:13" x14ac:dyDescent="0.3">
      <c r="A19" s="24" t="s">
        <v>13</v>
      </c>
      <c r="B19" s="18">
        <f t="shared" ref="B19:G19" si="4">((B11)+(B14))+(B18)</f>
        <v>5401.75</v>
      </c>
      <c r="C19" s="18">
        <f t="shared" si="4"/>
        <v>5488.75</v>
      </c>
      <c r="D19" s="18">
        <f t="shared" si="4"/>
        <v>6169.7000000000007</v>
      </c>
      <c r="E19" s="18">
        <f t="shared" si="4"/>
        <v>7437.0499999999993</v>
      </c>
      <c r="F19" s="18">
        <f t="shared" si="4"/>
        <v>9941.2900000000009</v>
      </c>
      <c r="G19" s="18">
        <f t="shared" si="4"/>
        <v>9941.2900000000009</v>
      </c>
      <c r="H19" s="19"/>
      <c r="I19" s="19"/>
      <c r="J19" s="19"/>
      <c r="K19" s="19"/>
      <c r="L19" s="19"/>
      <c r="M19" s="19"/>
    </row>
    <row r="20" spans="1:13" x14ac:dyDescent="0.3">
      <c r="A20" s="9" t="s">
        <v>14</v>
      </c>
      <c r="B20" s="20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</row>
    <row r="21" spans="1:13" x14ac:dyDescent="0.3">
      <c r="A21" s="9" t="s">
        <v>15</v>
      </c>
      <c r="B21" s="20"/>
      <c r="C21" s="13">
        <f>B21</f>
        <v>0</v>
      </c>
      <c r="D21" s="13">
        <f>C21</f>
        <v>0</v>
      </c>
      <c r="E21" s="13">
        <f>D21</f>
        <v>0</v>
      </c>
      <c r="F21" s="13">
        <f>E21</f>
        <v>0</v>
      </c>
      <c r="G21" s="13">
        <f>F21</f>
        <v>0</v>
      </c>
      <c r="H21" s="12"/>
      <c r="I21" s="12"/>
      <c r="J21" s="12"/>
      <c r="K21" s="12"/>
      <c r="L21" s="12"/>
      <c r="M21" s="12"/>
    </row>
    <row r="22" spans="1:13" x14ac:dyDescent="0.3">
      <c r="A22" s="9" t="s">
        <v>16</v>
      </c>
      <c r="B22" s="20"/>
      <c r="C22" s="13">
        <f>B22</f>
        <v>0</v>
      </c>
      <c r="D22" s="13">
        <f>C22</f>
        <v>0</v>
      </c>
      <c r="E22" s="13">
        <f>13495</f>
        <v>13495</v>
      </c>
      <c r="F22" s="13">
        <f>E22</f>
        <v>13495</v>
      </c>
      <c r="G22" s="13">
        <f>F22</f>
        <v>13495</v>
      </c>
      <c r="H22" s="12"/>
      <c r="I22" s="12"/>
      <c r="J22" s="12"/>
      <c r="K22" s="12"/>
      <c r="L22" s="12"/>
      <c r="M22" s="12"/>
    </row>
    <row r="23" spans="1:13" x14ac:dyDescent="0.3">
      <c r="A23" s="24" t="s">
        <v>17</v>
      </c>
      <c r="B23" s="18">
        <f t="shared" ref="B23:G23" si="5">(B21)+(B22)</f>
        <v>0</v>
      </c>
      <c r="C23" s="18">
        <f t="shared" si="5"/>
        <v>0</v>
      </c>
      <c r="D23" s="18">
        <f t="shared" si="5"/>
        <v>0</v>
      </c>
      <c r="E23" s="18">
        <f t="shared" si="5"/>
        <v>13495</v>
      </c>
      <c r="F23" s="18">
        <f t="shared" si="5"/>
        <v>13495</v>
      </c>
      <c r="G23" s="18">
        <f t="shared" si="5"/>
        <v>13495</v>
      </c>
      <c r="H23" s="19"/>
      <c r="I23" s="19"/>
      <c r="J23" s="19"/>
      <c r="K23" s="19"/>
      <c r="L23" s="19"/>
      <c r="M23" s="19"/>
    </row>
    <row r="24" spans="1:13" x14ac:dyDescent="0.3">
      <c r="A24" s="24" t="s">
        <v>18</v>
      </c>
      <c r="B24" s="18">
        <f t="shared" ref="B24:G24" si="6">B23</f>
        <v>0</v>
      </c>
      <c r="C24" s="18">
        <f t="shared" si="6"/>
        <v>0</v>
      </c>
      <c r="D24" s="18">
        <f t="shared" si="6"/>
        <v>0</v>
      </c>
      <c r="E24" s="18">
        <f t="shared" si="6"/>
        <v>13495</v>
      </c>
      <c r="F24" s="18">
        <f t="shared" si="6"/>
        <v>13495</v>
      </c>
      <c r="G24" s="18">
        <f t="shared" si="6"/>
        <v>13495</v>
      </c>
      <c r="H24" s="19"/>
      <c r="I24" s="19"/>
      <c r="J24" s="19"/>
      <c r="K24" s="19"/>
      <c r="L24" s="19"/>
      <c r="M24" s="19"/>
    </row>
    <row r="25" spans="1:13" x14ac:dyDescent="0.3">
      <c r="A25" s="24" t="s">
        <v>19</v>
      </c>
      <c r="B25" s="18">
        <f t="shared" ref="B25:G25" si="7">(B19)+(B24)</f>
        <v>5401.75</v>
      </c>
      <c r="C25" s="18">
        <f t="shared" si="7"/>
        <v>5488.75</v>
      </c>
      <c r="D25" s="18">
        <f t="shared" si="7"/>
        <v>6169.7000000000007</v>
      </c>
      <c r="E25" s="18">
        <f t="shared" si="7"/>
        <v>20932.05</v>
      </c>
      <c r="F25" s="18">
        <f t="shared" si="7"/>
        <v>23436.29</v>
      </c>
      <c r="G25" s="18">
        <f t="shared" si="7"/>
        <v>23436.29</v>
      </c>
      <c r="H25" s="19"/>
      <c r="I25" s="19"/>
      <c r="J25" s="19"/>
      <c r="K25" s="19"/>
      <c r="L25" s="19"/>
      <c r="M25" s="19"/>
    </row>
    <row r="26" spans="1:13" x14ac:dyDescent="0.3">
      <c r="A26" s="9" t="s">
        <v>20</v>
      </c>
      <c r="B26" s="20"/>
      <c r="C26" s="11"/>
      <c r="D26" s="11"/>
      <c r="E26" s="11"/>
      <c r="F26" s="11"/>
      <c r="G26" s="11"/>
      <c r="H26" s="12"/>
      <c r="I26" s="12"/>
      <c r="J26" s="12"/>
      <c r="K26" s="12"/>
      <c r="L26" s="12"/>
      <c r="M26" s="12"/>
    </row>
    <row r="27" spans="1:13" x14ac:dyDescent="0.3">
      <c r="A27" s="9" t="s">
        <v>21</v>
      </c>
      <c r="B27" s="20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</row>
    <row r="28" spans="1:13" x14ac:dyDescent="0.3">
      <c r="A28" s="9" t="s">
        <v>22</v>
      </c>
      <c r="B28" s="20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</row>
    <row r="29" spans="1:13" x14ac:dyDescent="0.3">
      <c r="A29" s="9" t="s">
        <v>23</v>
      </c>
      <c r="B29" s="20"/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</row>
    <row r="30" spans="1:13" x14ac:dyDescent="0.3">
      <c r="A30" s="9" t="s">
        <v>24</v>
      </c>
      <c r="B30" s="21">
        <f>300</f>
        <v>300</v>
      </c>
      <c r="C30" s="13">
        <f>0</f>
        <v>0</v>
      </c>
      <c r="D30" s="13">
        <f>142.94</f>
        <v>142.94</v>
      </c>
      <c r="E30" s="13">
        <f>1972.39</f>
        <v>1972.39</v>
      </c>
      <c r="F30" s="13">
        <f>1602.67</f>
        <v>1602.67</v>
      </c>
      <c r="G30" s="13">
        <f>F30</f>
        <v>1602.67</v>
      </c>
      <c r="H30" s="12"/>
      <c r="I30" s="12"/>
      <c r="J30" s="12"/>
      <c r="K30" s="12"/>
      <c r="L30" s="12"/>
      <c r="M30" s="12"/>
    </row>
    <row r="31" spans="1:13" x14ac:dyDescent="0.3">
      <c r="A31" s="24" t="s">
        <v>25</v>
      </c>
      <c r="B31" s="18">
        <f t="shared" ref="B31:G31" si="8">B30</f>
        <v>300</v>
      </c>
      <c r="C31" s="18">
        <f t="shared" si="8"/>
        <v>0</v>
      </c>
      <c r="D31" s="18">
        <f t="shared" si="8"/>
        <v>142.94</v>
      </c>
      <c r="E31" s="18">
        <f t="shared" si="8"/>
        <v>1972.39</v>
      </c>
      <c r="F31" s="18">
        <f t="shared" si="8"/>
        <v>1602.67</v>
      </c>
      <c r="G31" s="18">
        <f t="shared" si="8"/>
        <v>1602.67</v>
      </c>
      <c r="H31" s="19"/>
      <c r="I31" s="19"/>
      <c r="J31" s="19"/>
      <c r="K31" s="19"/>
      <c r="L31" s="19"/>
      <c r="M31" s="19"/>
    </row>
    <row r="32" spans="1:13" x14ac:dyDescent="0.3">
      <c r="A32" s="9" t="s">
        <v>26</v>
      </c>
      <c r="B32" s="20"/>
      <c r="C32" s="11"/>
      <c r="D32" s="11"/>
      <c r="E32" s="11"/>
      <c r="F32" s="11"/>
      <c r="G32" s="11"/>
      <c r="H32" s="12"/>
      <c r="I32" s="12"/>
      <c r="J32" s="12"/>
      <c r="K32" s="12"/>
      <c r="L32" s="12"/>
      <c r="M32" s="12"/>
    </row>
    <row r="33" spans="1:13" x14ac:dyDescent="0.3">
      <c r="A33" s="9" t="s">
        <v>27</v>
      </c>
      <c r="B33" s="20"/>
      <c r="C33" s="13">
        <f>B33</f>
        <v>0</v>
      </c>
      <c r="D33" s="13">
        <f>158.08</f>
        <v>158.08000000000001</v>
      </c>
      <c r="E33" s="13">
        <f>223.08</f>
        <v>223.08</v>
      </c>
      <c r="F33" s="13">
        <f>123.72</f>
        <v>123.72</v>
      </c>
      <c r="G33" s="13">
        <f>157.72</f>
        <v>157.72</v>
      </c>
      <c r="H33" s="12"/>
      <c r="I33" s="12"/>
      <c r="J33" s="12"/>
      <c r="K33" s="12"/>
      <c r="L33" s="12"/>
      <c r="M33" s="12"/>
    </row>
    <row r="34" spans="1:13" x14ac:dyDescent="0.3">
      <c r="A34" s="24" t="s">
        <v>28</v>
      </c>
      <c r="B34" s="18">
        <f t="shared" ref="B34:G34" si="9">B33</f>
        <v>0</v>
      </c>
      <c r="C34" s="18">
        <f t="shared" si="9"/>
        <v>0</v>
      </c>
      <c r="D34" s="18">
        <f t="shared" si="9"/>
        <v>158.08000000000001</v>
      </c>
      <c r="E34" s="18">
        <f t="shared" si="9"/>
        <v>223.08</v>
      </c>
      <c r="F34" s="18">
        <f t="shared" si="9"/>
        <v>123.72</v>
      </c>
      <c r="G34" s="18">
        <f t="shared" si="9"/>
        <v>157.72</v>
      </c>
      <c r="H34" s="19"/>
      <c r="I34" s="19"/>
      <c r="J34" s="19"/>
      <c r="K34" s="19"/>
      <c r="L34" s="19"/>
      <c r="M34" s="19"/>
    </row>
    <row r="35" spans="1:13" x14ac:dyDescent="0.3">
      <c r="A35" s="9" t="s">
        <v>29</v>
      </c>
      <c r="B35" s="20"/>
      <c r="C35" s="11"/>
      <c r="D35" s="11"/>
      <c r="E35" s="11"/>
      <c r="F35" s="11"/>
      <c r="G35" s="11"/>
      <c r="H35" s="12"/>
      <c r="I35" s="12"/>
      <c r="J35" s="12"/>
      <c r="K35" s="12"/>
      <c r="L35" s="12"/>
      <c r="M35" s="12"/>
    </row>
    <row r="36" spans="1:13" x14ac:dyDescent="0.3">
      <c r="A36" s="9" t="s">
        <v>30</v>
      </c>
      <c r="B36" s="20"/>
      <c r="C36" s="13">
        <f>B36</f>
        <v>0</v>
      </c>
      <c r="D36" s="13">
        <f>0</f>
        <v>0</v>
      </c>
      <c r="E36" s="13">
        <f>D36</f>
        <v>0</v>
      </c>
      <c r="F36" s="13">
        <f>E36</f>
        <v>0</v>
      </c>
      <c r="G36" s="13">
        <f>F36</f>
        <v>0</v>
      </c>
      <c r="H36" s="12"/>
      <c r="I36" s="12"/>
      <c r="J36" s="12"/>
      <c r="K36" s="12"/>
      <c r="L36" s="12"/>
      <c r="M36" s="12"/>
    </row>
    <row r="37" spans="1:13" x14ac:dyDescent="0.3">
      <c r="A37" s="9" t="s">
        <v>31</v>
      </c>
      <c r="B37" s="21">
        <f>10.5</f>
        <v>10.5</v>
      </c>
      <c r="C37" s="13">
        <f>32.5</f>
        <v>32.5</v>
      </c>
      <c r="D37" s="13">
        <f>0</f>
        <v>0</v>
      </c>
      <c r="E37" s="13">
        <f>46.4</f>
        <v>46.4</v>
      </c>
      <c r="F37" s="13">
        <f>370.94</f>
        <v>370.94</v>
      </c>
      <c r="G37" s="13">
        <f>F37</f>
        <v>370.94</v>
      </c>
      <c r="H37" s="12"/>
      <c r="I37" s="12"/>
      <c r="J37" s="12"/>
      <c r="K37" s="12"/>
      <c r="L37" s="12"/>
      <c r="M37" s="12"/>
    </row>
    <row r="38" spans="1:13" x14ac:dyDescent="0.3">
      <c r="A38" s="9" t="s">
        <v>32</v>
      </c>
      <c r="B38" s="20"/>
      <c r="C38" s="13">
        <f>B38</f>
        <v>0</v>
      </c>
      <c r="D38" s="13">
        <f>C38</f>
        <v>0</v>
      </c>
      <c r="E38" s="13">
        <f>D38</f>
        <v>0</v>
      </c>
      <c r="F38" s="13">
        <f>4000</f>
        <v>4000</v>
      </c>
      <c r="G38" s="13">
        <f>F38</f>
        <v>4000</v>
      </c>
      <c r="H38" s="12"/>
      <c r="I38" s="12"/>
      <c r="J38" s="12"/>
      <c r="K38" s="12"/>
      <c r="L38" s="12"/>
      <c r="M38" s="12"/>
    </row>
    <row r="39" spans="1:13" x14ac:dyDescent="0.3">
      <c r="A39" s="24" t="s">
        <v>33</v>
      </c>
      <c r="B39" s="18">
        <f t="shared" ref="B39:G39" si="10">((B36)+(B37))+(B38)</f>
        <v>10.5</v>
      </c>
      <c r="C39" s="18">
        <f t="shared" si="10"/>
        <v>32.5</v>
      </c>
      <c r="D39" s="18">
        <f t="shared" si="10"/>
        <v>0</v>
      </c>
      <c r="E39" s="18">
        <f t="shared" si="10"/>
        <v>46.4</v>
      </c>
      <c r="F39" s="18">
        <f t="shared" si="10"/>
        <v>4370.9399999999996</v>
      </c>
      <c r="G39" s="18">
        <f t="shared" si="10"/>
        <v>4370.9399999999996</v>
      </c>
      <c r="H39" s="19"/>
      <c r="I39" s="19"/>
      <c r="J39" s="19"/>
      <c r="K39" s="19"/>
      <c r="L39" s="19"/>
      <c r="M39" s="19"/>
    </row>
    <row r="40" spans="1:13" x14ac:dyDescent="0.3">
      <c r="A40" s="24" t="s">
        <v>34</v>
      </c>
      <c r="B40" s="18">
        <f t="shared" ref="B40:G40" si="11">((B31)+(B34))+(B39)</f>
        <v>310.5</v>
      </c>
      <c r="C40" s="18">
        <f t="shared" si="11"/>
        <v>32.5</v>
      </c>
      <c r="D40" s="18">
        <f t="shared" si="11"/>
        <v>301.02</v>
      </c>
      <c r="E40" s="18">
        <f t="shared" si="11"/>
        <v>2241.8700000000003</v>
      </c>
      <c r="F40" s="18">
        <f t="shared" si="11"/>
        <v>6097.33</v>
      </c>
      <c r="G40" s="18">
        <f t="shared" si="11"/>
        <v>6131.33</v>
      </c>
      <c r="H40" s="19"/>
      <c r="I40" s="19"/>
      <c r="J40" s="19"/>
      <c r="K40" s="19"/>
      <c r="L40" s="19"/>
      <c r="M40" s="19"/>
    </row>
    <row r="41" spans="1:13" x14ac:dyDescent="0.3">
      <c r="A41" s="9" t="s">
        <v>35</v>
      </c>
      <c r="B41" s="20"/>
      <c r="C41" s="11"/>
      <c r="D41" s="11"/>
      <c r="E41" s="11"/>
      <c r="F41" s="11"/>
      <c r="G41" s="11"/>
      <c r="H41" s="12"/>
      <c r="I41" s="12"/>
      <c r="J41" s="12"/>
      <c r="K41" s="12"/>
      <c r="L41" s="12"/>
      <c r="M41" s="12"/>
    </row>
    <row r="42" spans="1:13" x14ac:dyDescent="0.3">
      <c r="A42" s="9" t="s">
        <v>36</v>
      </c>
      <c r="B42" s="20"/>
      <c r="C42" s="13">
        <f>B42</f>
        <v>0</v>
      </c>
      <c r="D42" s="13">
        <f>C42</f>
        <v>0</v>
      </c>
      <c r="E42" s="13">
        <f>D42</f>
        <v>0</v>
      </c>
      <c r="F42" s="13">
        <f>25000</f>
        <v>25000</v>
      </c>
      <c r="G42" s="13">
        <f>F42</f>
        <v>25000</v>
      </c>
      <c r="H42" s="12"/>
      <c r="I42" s="12"/>
      <c r="J42" s="12"/>
      <c r="K42" s="12"/>
      <c r="L42" s="12"/>
      <c r="M42" s="12"/>
    </row>
    <row r="43" spans="1:13" x14ac:dyDescent="0.3">
      <c r="A43" s="24" t="s">
        <v>37</v>
      </c>
      <c r="B43" s="18">
        <f t="shared" ref="B43:G43" si="12">B42</f>
        <v>0</v>
      </c>
      <c r="C43" s="18">
        <f t="shared" si="12"/>
        <v>0</v>
      </c>
      <c r="D43" s="18">
        <f t="shared" si="12"/>
        <v>0</v>
      </c>
      <c r="E43" s="18">
        <f t="shared" si="12"/>
        <v>0</v>
      </c>
      <c r="F43" s="18">
        <f t="shared" si="12"/>
        <v>25000</v>
      </c>
      <c r="G43" s="18">
        <f t="shared" si="12"/>
        <v>25000</v>
      </c>
      <c r="H43" s="19"/>
      <c r="I43" s="19"/>
      <c r="J43" s="19"/>
      <c r="K43" s="19"/>
      <c r="L43" s="19"/>
      <c r="M43" s="19"/>
    </row>
    <row r="44" spans="1:13" x14ac:dyDescent="0.3">
      <c r="A44" s="24" t="s">
        <v>38</v>
      </c>
      <c r="B44" s="18">
        <f t="shared" ref="B44:G44" si="13">(B40)+(B43)</f>
        <v>310.5</v>
      </c>
      <c r="C44" s="18">
        <f t="shared" si="13"/>
        <v>32.5</v>
      </c>
      <c r="D44" s="18">
        <f t="shared" si="13"/>
        <v>301.02</v>
      </c>
      <c r="E44" s="18">
        <f t="shared" si="13"/>
        <v>2241.8700000000003</v>
      </c>
      <c r="F44" s="18">
        <f t="shared" si="13"/>
        <v>31097.33</v>
      </c>
      <c r="G44" s="18">
        <f t="shared" si="13"/>
        <v>31131.33</v>
      </c>
      <c r="H44" s="19"/>
      <c r="I44" s="19"/>
      <c r="J44" s="19"/>
      <c r="K44" s="19"/>
      <c r="L44" s="19"/>
      <c r="M44" s="19"/>
    </row>
    <row r="45" spans="1:13" x14ac:dyDescent="0.3">
      <c r="A45" s="9" t="s">
        <v>39</v>
      </c>
      <c r="B45" s="20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</row>
    <row r="46" spans="1:13" x14ac:dyDescent="0.3">
      <c r="A46" s="9" t="s">
        <v>40</v>
      </c>
      <c r="B46" s="21">
        <f>5000</f>
        <v>5000</v>
      </c>
      <c r="C46" s="13">
        <f>B46</f>
        <v>5000</v>
      </c>
      <c r="D46" s="13">
        <f>C46</f>
        <v>5000</v>
      </c>
      <c r="E46" s="13">
        <f>18495</f>
        <v>18495</v>
      </c>
      <c r="F46" s="13">
        <f>-9337.5</f>
        <v>-9337.5</v>
      </c>
      <c r="G46" s="13">
        <f>F46</f>
        <v>-9337.5</v>
      </c>
      <c r="H46" s="12"/>
      <c r="I46" s="12"/>
      <c r="J46" s="12"/>
      <c r="K46" s="12"/>
      <c r="L46" s="12"/>
      <c r="M46" s="12"/>
    </row>
    <row r="47" spans="1:13" x14ac:dyDescent="0.3">
      <c r="A47" s="9" t="s">
        <v>41</v>
      </c>
      <c r="B47" s="20"/>
      <c r="C47" s="13">
        <f>B47</f>
        <v>0</v>
      </c>
      <c r="D47" s="13">
        <f>C47</f>
        <v>0</v>
      </c>
      <c r="E47" s="13">
        <f>D47</f>
        <v>0</v>
      </c>
      <c r="F47" s="13">
        <f>E47</f>
        <v>0</v>
      </c>
      <c r="G47" s="13">
        <f>F47</f>
        <v>0</v>
      </c>
      <c r="H47" s="12"/>
      <c r="I47" s="12"/>
      <c r="J47" s="12"/>
      <c r="K47" s="12"/>
      <c r="L47" s="12"/>
      <c r="M47" s="12"/>
    </row>
    <row r="48" spans="1:13" x14ac:dyDescent="0.3">
      <c r="A48" s="9" t="s">
        <v>42</v>
      </c>
      <c r="B48" s="21">
        <f>91.25</f>
        <v>91.25</v>
      </c>
      <c r="C48" s="13">
        <f>456.25</f>
        <v>456.25</v>
      </c>
      <c r="D48" s="13">
        <f>868.68</f>
        <v>868.68</v>
      </c>
      <c r="E48" s="13">
        <f>195.18</f>
        <v>195.18</v>
      </c>
      <c r="F48" s="13">
        <f>1676.46</f>
        <v>1676.46</v>
      </c>
      <c r="G48" s="13">
        <f>1642.46</f>
        <v>1642.46</v>
      </c>
      <c r="H48" s="12"/>
      <c r="I48" s="12"/>
      <c r="J48" s="12"/>
      <c r="K48" s="12"/>
      <c r="L48" s="12"/>
      <c r="M48" s="12"/>
    </row>
    <row r="49" spans="1:13" x14ac:dyDescent="0.3">
      <c r="A49" s="24" t="s">
        <v>43</v>
      </c>
      <c r="B49" s="18">
        <f t="shared" ref="B49:G49" si="14">((B46)+(B47))+(B48)</f>
        <v>5091.25</v>
      </c>
      <c r="C49" s="18">
        <f t="shared" si="14"/>
        <v>5456.25</v>
      </c>
      <c r="D49" s="18">
        <f t="shared" si="14"/>
        <v>5868.68</v>
      </c>
      <c r="E49" s="18">
        <f t="shared" si="14"/>
        <v>18690.18</v>
      </c>
      <c r="F49" s="18">
        <f t="shared" si="14"/>
        <v>-7661.04</v>
      </c>
      <c r="G49" s="18">
        <f t="shared" si="14"/>
        <v>-7695.04</v>
      </c>
      <c r="H49" s="19"/>
      <c r="I49" s="19"/>
      <c r="J49" s="19"/>
      <c r="K49" s="19"/>
      <c r="L49" s="19"/>
      <c r="M49" s="19"/>
    </row>
    <row r="50" spans="1:13" x14ac:dyDescent="0.3">
      <c r="A50" s="25" t="s">
        <v>44</v>
      </c>
      <c r="B50" s="18">
        <f t="shared" ref="B50:G50" si="15">(B44)+(B49)</f>
        <v>5401.75</v>
      </c>
      <c r="C50" s="18">
        <f t="shared" si="15"/>
        <v>5488.75</v>
      </c>
      <c r="D50" s="18">
        <f t="shared" si="15"/>
        <v>6169.7000000000007</v>
      </c>
      <c r="E50" s="18">
        <f t="shared" si="15"/>
        <v>20932.05</v>
      </c>
      <c r="F50" s="18">
        <f t="shared" si="15"/>
        <v>23436.29</v>
      </c>
      <c r="G50" s="18">
        <f t="shared" si="15"/>
        <v>23436.29</v>
      </c>
      <c r="H50" s="19"/>
      <c r="I50" s="19"/>
      <c r="J50" s="19"/>
      <c r="K50" s="19"/>
      <c r="L50" s="19"/>
      <c r="M50" s="19"/>
    </row>
    <row r="51" spans="1:13" x14ac:dyDescent="0.3">
      <c r="A51" s="3"/>
      <c r="B51" s="4"/>
      <c r="C51" s="4"/>
      <c r="D51" s="4"/>
      <c r="E51" s="4"/>
      <c r="F51" s="4"/>
    </row>
    <row r="54" spans="1:13" x14ac:dyDescent="0.3">
      <c r="A54" s="1" t="s">
        <v>45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</cp:lastModifiedBy>
  <dcterms:created xsi:type="dcterms:W3CDTF">2022-06-09T15:37:38Z</dcterms:created>
  <dcterms:modified xsi:type="dcterms:W3CDTF">2022-06-09T15:57:15Z</dcterms:modified>
</cp:coreProperties>
</file>